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 firstSheet="1" activeTab="1"/>
  </bookViews>
  <sheets>
    <sheet name="Munka1" sheetId="1" state="hidden" r:id="rId1"/>
    <sheet name="Munka2" sheetId="2" r:id="rId2"/>
  </sheets>
  <calcPr calcId="145621"/>
</workbook>
</file>

<file path=xl/calcChain.xml><?xml version="1.0" encoding="utf-8"?>
<calcChain xmlns="http://schemas.openxmlformats.org/spreadsheetml/2006/main">
  <c r="E20" i="2" l="1"/>
  <c r="E18" i="2"/>
  <c r="B9" i="2" l="1"/>
  <c r="F20" i="2" l="1"/>
  <c r="F16" i="2"/>
  <c r="F19" i="2" l="1"/>
  <c r="F18" i="2"/>
  <c r="E22" i="2" l="1"/>
  <c r="E12" i="2" l="1"/>
  <c r="F22" i="2"/>
  <c r="E14" i="2"/>
  <c r="F14" i="2" s="1"/>
  <c r="E13" i="2"/>
  <c r="F13" i="2" s="1"/>
  <c r="F21" i="2" l="1"/>
  <c r="F23" i="2" s="1"/>
  <c r="F17" i="2"/>
  <c r="F15" i="2"/>
  <c r="F12" i="2"/>
  <c r="F24" i="2" l="1"/>
  <c r="E11" i="1"/>
  <c r="F11" i="1" s="1"/>
  <c r="F10" i="1"/>
  <c r="F15" i="1"/>
  <c r="F17" i="1"/>
  <c r="F12" i="1"/>
  <c r="F13" i="1"/>
  <c r="F14" i="1"/>
  <c r="F16" i="1"/>
  <c r="F18" i="1" l="1"/>
  <c r="F19" i="1" s="1"/>
  <c r="E19" i="1" s="1"/>
  <c r="F25" i="2"/>
  <c r="G25" i="2" s="1"/>
</calcChain>
</file>

<file path=xl/sharedStrings.xml><?xml version="1.0" encoding="utf-8"?>
<sst xmlns="http://schemas.openxmlformats.org/spreadsheetml/2006/main" count="78" uniqueCount="57">
  <si>
    <t>Célcsoport útiköltsége</t>
  </si>
  <si>
    <t>Célcsoport támogatásának költségei</t>
  </si>
  <si>
    <t>Költségtípus</t>
  </si>
  <si>
    <t>Költségelem</t>
  </si>
  <si>
    <t>Étkezés költsége</t>
  </si>
  <si>
    <t xml:space="preserve">Szakmai megvalósításhoz kapcsolódó anyagköltség </t>
  </si>
  <si>
    <t>Szakmai megvalósításhoz kapcsolódó szolgáltatások költsége</t>
  </si>
  <si>
    <t xml:space="preserve">Projektmenedzsment költsége </t>
  </si>
  <si>
    <t xml:space="preserve">Szakmai megvalósításban közreműködő munkatársak költségei </t>
  </si>
  <si>
    <t xml:space="preserve">Programokhoz kapcsolódó költségek </t>
  </si>
  <si>
    <t xml:space="preserve">Kísérőtanárok költsége </t>
  </si>
  <si>
    <t>Diákok száma (fő)</t>
  </si>
  <si>
    <t>Kísérőtanárok száma (fő)</t>
  </si>
  <si>
    <t>Mennyiségi egység</t>
  </si>
  <si>
    <t>Mennyiség</t>
  </si>
  <si>
    <t>Szállás költsége</t>
  </si>
  <si>
    <t>éjszaka</t>
  </si>
  <si>
    <t>fő</t>
  </si>
  <si>
    <t>Éjszakák száma</t>
  </si>
  <si>
    <t>Összesen</t>
  </si>
  <si>
    <t>Egy diákra jutó költség</t>
  </si>
  <si>
    <t>Ft</t>
  </si>
  <si>
    <t>Ft/fő</t>
  </si>
  <si>
    <t>Segédtáblázat a költségek kiszámolásához</t>
  </si>
  <si>
    <t>HAT-17-01 Tanulmányi kirándulás hetedikeseknek</t>
  </si>
  <si>
    <t>alkalom</t>
  </si>
  <si>
    <t>Kérjük, töltse ki a sárga mezőket!</t>
  </si>
  <si>
    <t>Támogatási összeg (Ft)</t>
  </si>
  <si>
    <t>Bruttó egységár (Ft)</t>
  </si>
  <si>
    <t>teljes út ára</t>
  </si>
  <si>
    <t>összes anyagköltség</t>
  </si>
  <si>
    <t>összes program költsége együttesen</t>
  </si>
  <si>
    <t>összes igényelt útlevél költsége együttesen</t>
  </si>
  <si>
    <t>Útlevél igénylés költsége (csak Ukrajna esetén)</t>
  </si>
  <si>
    <t>Utazási távolság (km)</t>
  </si>
  <si>
    <t>Igényelhető maximális támogatás (Ft)</t>
  </si>
  <si>
    <t>Napok száma</t>
  </si>
  <si>
    <t>Ellenőrzés</t>
  </si>
  <si>
    <t>Utazási költség</t>
  </si>
  <si>
    <t>Szállásköltség</t>
  </si>
  <si>
    <t>Étkezési szolgáltatások költsége</t>
  </si>
  <si>
    <t>Útlevél kiállításának költsége (csak Ukrajna esetén)</t>
  </si>
  <si>
    <t>Baleset- és felelősségbiztosítás költsége</t>
  </si>
  <si>
    <t>Projektvezető, kísérőtanár megbízási díja (számlás)</t>
  </si>
  <si>
    <t>Élelmiszer alapanyagok költsége</t>
  </si>
  <si>
    <t>DOLOGI KIADÁSOK</t>
  </si>
  <si>
    <t>SZEMÉLYI JELLEGŰ KIADÁSOK</t>
  </si>
  <si>
    <t>nap</t>
  </si>
  <si>
    <t>Projektvezető</t>
  </si>
  <si>
    <t>Kísérőtanár</t>
  </si>
  <si>
    <t>1 főre naponta</t>
  </si>
  <si>
    <t>km</t>
  </si>
  <si>
    <t>Programokhoz kapcsolódó egyéb szolgáltatások költsége (belépődíjak)</t>
  </si>
  <si>
    <t>Programokhoz kapcsolódó egyéb szolgáltatások költsége (pl. idegenvezető)</t>
  </si>
  <si>
    <t>HAT-19-03 Tanulmányi kirándulás középiskolásoknak</t>
  </si>
  <si>
    <t>%</t>
  </si>
  <si>
    <t>Munkaadót terhelő járulékok, adók (pl. szochó 19,5%)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</si>
</sst>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right" vertical="center"/>
    </xf>
    <xf numFmtId="3" fontId="4" fillId="4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19"/>
    </sheetView>
  </sheetViews>
  <sheetFormatPr defaultRowHeight="15" x14ac:dyDescent="0.25"/>
  <cols>
    <col min="1" max="1" width="27.28515625" style="3" customWidth="1"/>
    <col min="2" max="2" width="23.42578125" style="3" customWidth="1"/>
    <col min="3" max="3" width="20.85546875" style="3" customWidth="1"/>
    <col min="4" max="4" width="13.5703125" style="3" customWidth="1"/>
    <col min="5" max="5" width="12.140625" style="3" customWidth="1"/>
    <col min="6" max="6" width="13.140625" style="4" customWidth="1"/>
    <col min="7" max="16384" width="9.140625" style="4"/>
  </cols>
  <sheetData>
    <row r="1" spans="1:7" s="2" customFormat="1" x14ac:dyDescent="0.25">
      <c r="A1" s="38" t="s">
        <v>24</v>
      </c>
      <c r="B1" s="38"/>
      <c r="C1" s="38"/>
      <c r="D1" s="1"/>
      <c r="E1" s="1"/>
    </row>
    <row r="2" spans="1:7" s="2" customFormat="1" x14ac:dyDescent="0.25">
      <c r="A2" s="38" t="s">
        <v>23</v>
      </c>
      <c r="B2" s="38"/>
      <c r="C2" s="38"/>
      <c r="D2" s="1"/>
      <c r="E2" s="1"/>
    </row>
    <row r="3" spans="1:7" s="2" customFormat="1" x14ac:dyDescent="0.25">
      <c r="A3" s="39" t="s">
        <v>26</v>
      </c>
      <c r="B3" s="39"/>
      <c r="C3" s="39"/>
      <c r="D3" s="39"/>
      <c r="E3" s="1"/>
    </row>
    <row r="4" spans="1:7" s="2" customFormat="1" x14ac:dyDescent="0.25">
      <c r="A4" s="24"/>
      <c r="B4" s="24"/>
      <c r="C4" s="24"/>
      <c r="D4" s="24"/>
      <c r="E4" s="1"/>
    </row>
    <row r="5" spans="1:7" x14ac:dyDescent="0.25">
      <c r="A5" s="11" t="s">
        <v>11</v>
      </c>
      <c r="B5" s="19">
        <v>40</v>
      </c>
    </row>
    <row r="6" spans="1:7" x14ac:dyDescent="0.25">
      <c r="A6" s="11" t="s">
        <v>12</v>
      </c>
      <c r="B6" s="19">
        <v>5</v>
      </c>
    </row>
    <row r="7" spans="1:7" x14ac:dyDescent="0.25">
      <c r="A7" s="11" t="s">
        <v>18</v>
      </c>
      <c r="B7" s="19">
        <v>4</v>
      </c>
    </row>
    <row r="9" spans="1:7" s="2" customFormat="1" ht="30" x14ac:dyDescent="0.25">
      <c r="A9" s="14" t="s">
        <v>2</v>
      </c>
      <c r="B9" s="14" t="s">
        <v>3</v>
      </c>
      <c r="C9" s="15" t="s">
        <v>13</v>
      </c>
      <c r="D9" s="15" t="s">
        <v>28</v>
      </c>
      <c r="E9" s="15" t="s">
        <v>14</v>
      </c>
      <c r="F9" s="15" t="s">
        <v>27</v>
      </c>
    </row>
    <row r="10" spans="1:7" x14ac:dyDescent="0.25">
      <c r="A10" s="11" t="s">
        <v>0</v>
      </c>
      <c r="B10" s="11"/>
      <c r="C10" s="20" t="s">
        <v>29</v>
      </c>
      <c r="D10" s="18">
        <v>800000</v>
      </c>
      <c r="E10" s="21">
        <v>1</v>
      </c>
      <c r="F10" s="16">
        <f>IFERROR(E10*D10,"")</f>
        <v>800000</v>
      </c>
      <c r="G10" s="5"/>
    </row>
    <row r="11" spans="1:7" ht="30" x14ac:dyDescent="0.25">
      <c r="A11" s="11" t="s">
        <v>1</v>
      </c>
      <c r="B11" s="11" t="s">
        <v>15</v>
      </c>
      <c r="C11" s="20" t="s">
        <v>16</v>
      </c>
      <c r="D11" s="18">
        <v>5000</v>
      </c>
      <c r="E11" s="22">
        <f>B7</f>
        <v>4</v>
      </c>
      <c r="F11" s="16">
        <f>E11*D11*(B5+B6)</f>
        <v>900000</v>
      </c>
      <c r="G11" s="5"/>
    </row>
    <row r="12" spans="1:7" ht="30" x14ac:dyDescent="0.25">
      <c r="A12" s="11" t="s">
        <v>1</v>
      </c>
      <c r="B12" s="11" t="s">
        <v>4</v>
      </c>
      <c r="C12" s="20" t="s">
        <v>25</v>
      </c>
      <c r="D12" s="18">
        <v>500</v>
      </c>
      <c r="E12" s="18">
        <v>5</v>
      </c>
      <c r="F12" s="16">
        <f>E12*D12*(B5+B6)</f>
        <v>112500</v>
      </c>
      <c r="G12" s="5"/>
    </row>
    <row r="13" spans="1:7" ht="45" x14ac:dyDescent="0.25">
      <c r="A13" s="11" t="s">
        <v>1</v>
      </c>
      <c r="B13" s="11" t="s">
        <v>33</v>
      </c>
      <c r="C13" s="20" t="s">
        <v>32</v>
      </c>
      <c r="D13" s="18">
        <v>50000</v>
      </c>
      <c r="E13" s="21">
        <v>1</v>
      </c>
      <c r="F13" s="16">
        <f t="shared" ref="F13:F16" si="0">E13*D13</f>
        <v>50000</v>
      </c>
      <c r="G13" s="5"/>
    </row>
    <row r="14" spans="1:7" ht="30" x14ac:dyDescent="0.25">
      <c r="A14" s="11" t="s">
        <v>5</v>
      </c>
      <c r="B14" s="11"/>
      <c r="C14" s="20" t="s">
        <v>30</v>
      </c>
      <c r="D14" s="18">
        <v>5000</v>
      </c>
      <c r="E14" s="21">
        <v>1</v>
      </c>
      <c r="F14" s="16">
        <f t="shared" si="0"/>
        <v>5000</v>
      </c>
      <c r="G14" s="5"/>
    </row>
    <row r="15" spans="1:7" ht="45" x14ac:dyDescent="0.25">
      <c r="A15" s="11" t="s">
        <v>6</v>
      </c>
      <c r="B15" s="11" t="s">
        <v>9</v>
      </c>
      <c r="C15" s="25" t="s">
        <v>31</v>
      </c>
      <c r="D15" s="18">
        <v>1000</v>
      </c>
      <c r="E15" s="21">
        <v>1</v>
      </c>
      <c r="F15" s="16">
        <f>E15*D15*(B5+B6)</f>
        <v>45000</v>
      </c>
      <c r="G15" s="5"/>
    </row>
    <row r="16" spans="1:7" ht="30" x14ac:dyDescent="0.25">
      <c r="A16" s="11" t="s">
        <v>7</v>
      </c>
      <c r="B16" s="11"/>
      <c r="C16" s="20" t="s">
        <v>17</v>
      </c>
      <c r="D16" s="18">
        <v>70000</v>
      </c>
      <c r="E16" s="18">
        <v>1</v>
      </c>
      <c r="F16" s="16">
        <f t="shared" si="0"/>
        <v>70000</v>
      </c>
      <c r="G16" s="5"/>
    </row>
    <row r="17" spans="1:7" ht="45" x14ac:dyDescent="0.25">
      <c r="A17" s="11" t="s">
        <v>8</v>
      </c>
      <c r="B17" s="11" t="s">
        <v>10</v>
      </c>
      <c r="C17" s="20" t="s">
        <v>17</v>
      </c>
      <c r="D17" s="18">
        <v>15000</v>
      </c>
      <c r="E17" s="23">
        <v>3</v>
      </c>
      <c r="F17" s="16">
        <f>E17*D17*(B7+1)</f>
        <v>225000</v>
      </c>
      <c r="G17" s="5"/>
    </row>
    <row r="18" spans="1:7" s="2" customFormat="1" x14ac:dyDescent="0.25">
      <c r="A18" s="1" t="s">
        <v>19</v>
      </c>
      <c r="B18" s="1"/>
      <c r="C18" s="7"/>
      <c r="D18" s="8"/>
      <c r="E18" s="8"/>
      <c r="F18" s="9">
        <f>SUM(F10:F17)</f>
        <v>2207500</v>
      </c>
      <c r="G18" s="10" t="s">
        <v>21</v>
      </c>
    </row>
    <row r="19" spans="1:7" s="2" customFormat="1" x14ac:dyDescent="0.25">
      <c r="A19" s="1" t="s">
        <v>20</v>
      </c>
      <c r="B19" s="1"/>
      <c r="C19" s="7"/>
      <c r="D19" s="8"/>
      <c r="E19" s="17" t="str">
        <f>IF(F19&gt;60000,"hiba!","OK")</f>
        <v>OK</v>
      </c>
      <c r="F19" s="12">
        <f>F18/B5</f>
        <v>55187.5</v>
      </c>
      <c r="G19" s="13" t="s">
        <v>22</v>
      </c>
    </row>
    <row r="20" spans="1:7" x14ac:dyDescent="0.25">
      <c r="D20" s="6"/>
      <c r="E20" s="6"/>
      <c r="G20" s="5"/>
    </row>
  </sheetData>
  <sheetProtection algorithmName="SHA-512" hashValue="xqjDMOOtiLWDlyVhIVRA0PU+kE1GwgHaS/fTELvV9xRwKetgjz3fSzokSOnYgMwQ7Yczq6ZLOC2MwvVgNajEhg==" saltValue="HkTFLGJreJGtl4TSbH6oew==" spinCount="100000" sheet="1" objects="1" scenarios="1"/>
  <mergeCells count="3">
    <mergeCell ref="A1:C1"/>
    <mergeCell ref="A2:C2"/>
    <mergeCell ref="A3:D3"/>
  </mergeCells>
  <dataValidations count="7">
    <dataValidation type="whole" allowBlank="1" showInputMessage="1" showErrorMessage="1" sqref="D16">
      <formula1>0</formula1>
      <formula2>70000</formula2>
    </dataValidation>
    <dataValidation type="whole" allowBlank="1" showInputMessage="1" showErrorMessage="1" sqref="D17">
      <formula1>0</formula1>
      <formula2>15000</formula2>
    </dataValidation>
    <dataValidation type="whole" allowBlank="1" showInputMessage="1" showErrorMessage="1" sqref="E16">
      <formula1>0</formula1>
      <formula2>1</formula2>
    </dataValidation>
    <dataValidation type="whole" allowBlank="1" showInputMessage="1" showErrorMessage="1" sqref="E17">
      <formula1>0</formula1>
      <formula2>3</formula2>
    </dataValidation>
    <dataValidation type="whole" allowBlank="1" showInputMessage="1" showErrorMessage="1" sqref="B5">
      <formula1>10</formula1>
      <formula2>80</formula2>
    </dataValidation>
    <dataValidation type="whole" allowBlank="1" showInputMessage="1" showErrorMessage="1" sqref="B6">
      <formula1>2</formula1>
      <formula2>99</formula2>
    </dataValidation>
    <dataValidation type="whole" allowBlank="1" showInputMessage="1" showErrorMessage="1" sqref="B7">
      <formula1>2</formula1>
      <formula2>10</formula2>
    </dataValidation>
  </dataValidations>
  <pageMargins left="0.7" right="0.7" top="0.75" bottom="0.75" header="0.3" footer="0.3"/>
  <pageSetup paperSize="9" orientation="landscape" verticalDpi="0" r:id="rId1"/>
  <ignoredErrors>
    <ignoredError sqref="F15" formula="1"/>
    <ignoredError sqref="E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sqref="A1:C1"/>
    </sheetView>
  </sheetViews>
  <sheetFormatPr defaultRowHeight="15" x14ac:dyDescent="0.25"/>
  <cols>
    <col min="1" max="1" width="32.28515625" customWidth="1"/>
    <col min="2" max="2" width="27.5703125" customWidth="1"/>
    <col min="3" max="3" width="20.85546875" customWidth="1"/>
    <col min="4" max="4" width="13.5703125" customWidth="1"/>
    <col min="5" max="5" width="12.140625" customWidth="1"/>
    <col min="6" max="6" width="13.140625" customWidth="1"/>
    <col min="7" max="7" width="4.28515625" customWidth="1"/>
  </cols>
  <sheetData>
    <row r="1" spans="1:7" s="2" customFormat="1" x14ac:dyDescent="0.25">
      <c r="A1" s="38" t="s">
        <v>54</v>
      </c>
      <c r="B1" s="38"/>
      <c r="C1" s="38"/>
      <c r="D1" s="1"/>
      <c r="E1" s="1"/>
    </row>
    <row r="2" spans="1:7" s="2" customFormat="1" x14ac:dyDescent="0.25">
      <c r="A2" s="38" t="s">
        <v>23</v>
      </c>
      <c r="B2" s="38"/>
      <c r="C2" s="38"/>
      <c r="D2" s="1"/>
      <c r="E2" s="1"/>
    </row>
    <row r="3" spans="1:7" s="2" customFormat="1" x14ac:dyDescent="0.25">
      <c r="A3" s="39" t="s">
        <v>26</v>
      </c>
      <c r="B3" s="39"/>
      <c r="C3" s="39"/>
      <c r="D3" s="39"/>
      <c r="E3" s="1"/>
    </row>
    <row r="4" spans="1:7" s="2" customFormat="1" x14ac:dyDescent="0.25">
      <c r="A4" s="26"/>
      <c r="B4" s="26"/>
      <c r="C4" s="26"/>
      <c r="D4" s="26"/>
      <c r="E4" s="1"/>
    </row>
    <row r="5" spans="1:7" s="4" customFormat="1" x14ac:dyDescent="0.25">
      <c r="A5" s="11" t="s">
        <v>11</v>
      </c>
      <c r="B5" s="27">
        <v>40</v>
      </c>
      <c r="C5" s="3"/>
      <c r="D5" s="3"/>
      <c r="E5" s="3"/>
    </row>
    <row r="6" spans="1:7" s="4" customFormat="1" x14ac:dyDescent="0.25">
      <c r="A6" s="11" t="s">
        <v>12</v>
      </c>
      <c r="B6" s="27">
        <v>4</v>
      </c>
      <c r="C6" s="3"/>
      <c r="D6" s="3"/>
      <c r="E6" s="3"/>
    </row>
    <row r="7" spans="1:7" s="4" customFormat="1" x14ac:dyDescent="0.25">
      <c r="A7" s="11" t="s">
        <v>36</v>
      </c>
      <c r="B7" s="27">
        <v>4</v>
      </c>
      <c r="C7" s="3"/>
      <c r="D7" s="3"/>
      <c r="E7" s="3"/>
    </row>
    <row r="8" spans="1:7" s="4" customFormat="1" x14ac:dyDescent="0.25">
      <c r="A8" s="11" t="s">
        <v>34</v>
      </c>
      <c r="B8" s="27">
        <v>1200</v>
      </c>
      <c r="C8" s="3"/>
      <c r="D8" s="3"/>
      <c r="E8" s="3"/>
    </row>
    <row r="9" spans="1:7" s="4" customFormat="1" ht="30" x14ac:dyDescent="0.25">
      <c r="A9" s="28" t="s">
        <v>35</v>
      </c>
      <c r="B9" s="33">
        <f>IF((B5+B6)*B7*10000+B8*400&gt;5000000,5000000,(B5+B6)*B7*10000+B8*400)</f>
        <v>2240000</v>
      </c>
      <c r="C9" s="32"/>
      <c r="E9" s="3"/>
    </row>
    <row r="10" spans="1:7" s="4" customFormat="1" x14ac:dyDescent="0.25">
      <c r="A10" s="3"/>
      <c r="B10" s="3"/>
      <c r="C10" s="3"/>
      <c r="D10" s="3"/>
      <c r="E10" s="3"/>
    </row>
    <row r="11" spans="1:7" s="2" customFormat="1" ht="30" x14ac:dyDescent="0.25">
      <c r="A11" s="14" t="s">
        <v>2</v>
      </c>
      <c r="B11" s="14" t="s">
        <v>3</v>
      </c>
      <c r="C11" s="15" t="s">
        <v>13</v>
      </c>
      <c r="D11" s="15" t="s">
        <v>28</v>
      </c>
      <c r="E11" s="15" t="s">
        <v>14</v>
      </c>
      <c r="F11" s="15" t="s">
        <v>27</v>
      </c>
    </row>
    <row r="12" spans="1:7" s="4" customFormat="1" x14ac:dyDescent="0.25">
      <c r="A12" s="40" t="s">
        <v>45</v>
      </c>
      <c r="B12" s="11" t="s">
        <v>38</v>
      </c>
      <c r="C12" s="20" t="s">
        <v>51</v>
      </c>
      <c r="D12" s="18">
        <v>400</v>
      </c>
      <c r="E12" s="21">
        <f>B8</f>
        <v>1200</v>
      </c>
      <c r="F12" s="16">
        <f>IFERROR(E12*D12,"")</f>
        <v>480000</v>
      </c>
      <c r="G12" s="5"/>
    </row>
    <row r="13" spans="1:7" s="4" customFormat="1" x14ac:dyDescent="0.25">
      <c r="A13" s="40"/>
      <c r="B13" s="11" t="s">
        <v>39</v>
      </c>
      <c r="C13" s="20" t="s">
        <v>50</v>
      </c>
      <c r="D13" s="18">
        <v>2500</v>
      </c>
      <c r="E13" s="22">
        <f>B7-1</f>
        <v>3</v>
      </c>
      <c r="F13" s="16">
        <f>E13*D13*(B5+B6)</f>
        <v>330000</v>
      </c>
      <c r="G13" s="5"/>
    </row>
    <row r="14" spans="1:7" s="4" customFormat="1" ht="30" x14ac:dyDescent="0.25">
      <c r="A14" s="40"/>
      <c r="B14" s="11" t="s">
        <v>40</v>
      </c>
      <c r="C14" s="20" t="s">
        <v>50</v>
      </c>
      <c r="D14" s="18">
        <v>2500</v>
      </c>
      <c r="E14" s="22">
        <f>B7</f>
        <v>4</v>
      </c>
      <c r="F14" s="16">
        <f>E14*D14*(B5+B6)</f>
        <v>440000</v>
      </c>
      <c r="G14" s="5"/>
    </row>
    <row r="15" spans="1:7" s="4" customFormat="1" ht="45" x14ac:dyDescent="0.25">
      <c r="A15" s="40"/>
      <c r="B15" s="11" t="s">
        <v>41</v>
      </c>
      <c r="C15" s="20" t="s">
        <v>32</v>
      </c>
      <c r="D15" s="18"/>
      <c r="E15" s="21">
        <v>1</v>
      </c>
      <c r="F15" s="16">
        <f t="shared" ref="F15:F21" si="0">E15*D15</f>
        <v>0</v>
      </c>
      <c r="G15" s="5"/>
    </row>
    <row r="16" spans="1:7" s="4" customFormat="1" ht="30" x14ac:dyDescent="0.25">
      <c r="A16" s="40"/>
      <c r="B16" s="11" t="s">
        <v>42</v>
      </c>
      <c r="C16" s="20" t="s">
        <v>50</v>
      </c>
      <c r="D16" s="18">
        <v>300</v>
      </c>
      <c r="E16" s="21">
        <v>1</v>
      </c>
      <c r="F16" s="16">
        <f>E16*D16*(B5+B6)*B7</f>
        <v>52800</v>
      </c>
      <c r="G16" s="5"/>
    </row>
    <row r="17" spans="1:7" s="4" customFormat="1" ht="30" x14ac:dyDescent="0.25">
      <c r="A17" s="40"/>
      <c r="B17" s="11" t="s">
        <v>43</v>
      </c>
      <c r="C17" s="20"/>
      <c r="D17" s="18"/>
      <c r="E17" s="21">
        <v>1</v>
      </c>
      <c r="F17" s="16">
        <f t="shared" si="0"/>
        <v>0</v>
      </c>
      <c r="G17" s="5"/>
    </row>
    <row r="18" spans="1:7" s="4" customFormat="1" ht="45" x14ac:dyDescent="0.25">
      <c r="A18" s="40"/>
      <c r="B18" s="11" t="s">
        <v>52</v>
      </c>
      <c r="C18" s="20" t="s">
        <v>50</v>
      </c>
      <c r="D18" s="18">
        <v>1000</v>
      </c>
      <c r="E18" s="21">
        <f>+B7-1</f>
        <v>3</v>
      </c>
      <c r="F18" s="16">
        <f>E18*D18*(B4+B5+B6)</f>
        <v>132000</v>
      </c>
      <c r="G18" s="5"/>
    </row>
    <row r="19" spans="1:7" s="4" customFormat="1" ht="45" x14ac:dyDescent="0.25">
      <c r="A19" s="40"/>
      <c r="B19" s="11" t="s">
        <v>53</v>
      </c>
      <c r="C19" s="20"/>
      <c r="D19" s="18">
        <v>70000</v>
      </c>
      <c r="E19" s="21">
        <v>1</v>
      </c>
      <c r="F19" s="16">
        <f>D19*E19</f>
        <v>70000</v>
      </c>
      <c r="G19" s="5"/>
    </row>
    <row r="20" spans="1:7" s="4" customFormat="1" ht="30" x14ac:dyDescent="0.25">
      <c r="A20" s="40"/>
      <c r="B20" s="11" t="s">
        <v>44</v>
      </c>
      <c r="C20" s="20" t="s">
        <v>47</v>
      </c>
      <c r="D20" s="18">
        <v>500</v>
      </c>
      <c r="E20" s="22">
        <f>+B7</f>
        <v>4</v>
      </c>
      <c r="F20" s="16">
        <f>E20*D20*(B5+B6)</f>
        <v>88000</v>
      </c>
      <c r="G20" s="5"/>
    </row>
    <row r="21" spans="1:7" s="4" customFormat="1" x14ac:dyDescent="0.25">
      <c r="A21" s="40" t="s">
        <v>46</v>
      </c>
      <c r="B21" s="11" t="s">
        <v>48</v>
      </c>
      <c r="C21" s="20" t="s">
        <v>17</v>
      </c>
      <c r="D21" s="18">
        <v>70000</v>
      </c>
      <c r="E21" s="22">
        <v>1</v>
      </c>
      <c r="F21" s="16">
        <f t="shared" si="0"/>
        <v>70000</v>
      </c>
      <c r="G21" s="5"/>
    </row>
    <row r="22" spans="1:7" s="4" customFormat="1" x14ac:dyDescent="0.25">
      <c r="A22" s="40"/>
      <c r="B22" s="11" t="s">
        <v>49</v>
      </c>
      <c r="C22" s="20" t="s">
        <v>17</v>
      </c>
      <c r="D22" s="18">
        <v>15000</v>
      </c>
      <c r="E22" s="30">
        <f>B6</f>
        <v>4</v>
      </c>
      <c r="F22" s="16">
        <f>E22*D22*B7</f>
        <v>240000</v>
      </c>
      <c r="G22" s="5"/>
    </row>
    <row r="23" spans="1:7" s="4" customFormat="1" ht="34.5" customHeight="1" x14ac:dyDescent="0.25">
      <c r="A23" s="40"/>
      <c r="B23" s="11" t="s">
        <v>56</v>
      </c>
      <c r="C23" s="20" t="s">
        <v>55</v>
      </c>
      <c r="D23" s="35"/>
      <c r="E23" s="34">
        <v>19.5</v>
      </c>
      <c r="F23" s="16">
        <f>(F21+F22)*E23/100</f>
        <v>60450</v>
      </c>
      <c r="G23" s="5"/>
    </row>
    <row r="24" spans="1:7" s="2" customFormat="1" ht="24" customHeight="1" x14ac:dyDescent="0.25">
      <c r="A24" s="1" t="s">
        <v>19</v>
      </c>
      <c r="B24" s="1"/>
      <c r="C24" s="7"/>
      <c r="D24" s="8"/>
      <c r="E24" s="8"/>
      <c r="F24" s="36">
        <f>SUM(F12:F23)</f>
        <v>1963250</v>
      </c>
      <c r="G24" s="37" t="s">
        <v>21</v>
      </c>
    </row>
    <row r="25" spans="1:7" s="2" customFormat="1" ht="23.25" customHeight="1" x14ac:dyDescent="0.25">
      <c r="A25" s="29" t="s">
        <v>37</v>
      </c>
      <c r="B25" s="1"/>
      <c r="C25" s="7"/>
      <c r="D25" s="8"/>
      <c r="F25" s="31" t="str">
        <f>IF(OR(F24&gt;B9,F24&gt;5000000),"HIBA!","OK")</f>
        <v>OK</v>
      </c>
      <c r="G25" s="13" t="str">
        <f>IF(F25="HIBA!","Az összköltség nem haladhatja meg az igényelhető maximális támogatást!","")</f>
        <v/>
      </c>
    </row>
  </sheetData>
  <mergeCells count="5">
    <mergeCell ref="A1:C1"/>
    <mergeCell ref="A2:C2"/>
    <mergeCell ref="A3:D3"/>
    <mergeCell ref="A12:A20"/>
    <mergeCell ref="A21:A23"/>
  </mergeCells>
  <dataValidations count="4">
    <dataValidation type="whole" allowBlank="1" showInputMessage="1" showErrorMessage="1" sqref="E22">
      <formula1>0</formula1>
      <formula2>3</formula2>
    </dataValidation>
    <dataValidation type="whole" allowBlank="1" showInputMessage="1" showErrorMessage="1" sqref="E21">
      <formula1>0</formula1>
      <formula2>1</formula2>
    </dataValidation>
    <dataValidation type="whole" allowBlank="1" showInputMessage="1" showErrorMessage="1" sqref="D22">
      <formula1>0</formula1>
      <formula2>15000</formula2>
    </dataValidation>
    <dataValidation type="whole" allowBlank="1" showInputMessage="1" showErrorMessage="1" sqref="D21">
      <formula1>0</formula1>
      <formula2>70000</formula2>
    </dataValidation>
  </dataValidations>
  <pageMargins left="0.7" right="0.7" top="0.75" bottom="0.75" header="0.3" footer="0.3"/>
  <pageSetup paperSize="9" scale="70" orientation="portrait" r:id="rId1"/>
  <ignoredErrors>
    <ignoredError sqref="E13:E14 E22 B9 E20" unlockedFormula="1"/>
    <ignoredError sqref="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Losonc Krisztina</cp:lastModifiedBy>
  <cp:lastPrinted>2019-02-28T09:00:05Z</cp:lastPrinted>
  <dcterms:created xsi:type="dcterms:W3CDTF">2017-01-04T12:32:54Z</dcterms:created>
  <dcterms:modified xsi:type="dcterms:W3CDTF">2019-02-28T09:00:08Z</dcterms:modified>
</cp:coreProperties>
</file>